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Hoja1!$A$1:$I$36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D27" i="1" l="1"/>
  <c r="D24" i="1"/>
  <c r="D23" i="1"/>
  <c r="D21" i="1"/>
  <c r="D19" i="1"/>
  <c r="D18" i="1"/>
  <c r="D17" i="1"/>
  <c r="D16" i="1"/>
  <c r="F27" i="1" l="1"/>
  <c r="G20" i="1"/>
  <c r="F19" i="1"/>
  <c r="G11" i="1" l="1"/>
  <c r="G15" i="1" s="1"/>
  <c r="H15" i="1" s="1"/>
  <c r="G12" i="1"/>
  <c r="H12" i="1" s="1"/>
  <c r="G13" i="1"/>
  <c r="G25" i="1"/>
  <c r="H25" i="1" s="1"/>
  <c r="G14" i="1"/>
  <c r="H14" i="1" s="1"/>
  <c r="G22" i="1"/>
  <c r="H22" i="1" s="1"/>
  <c r="H13" i="1"/>
  <c r="H19" i="1"/>
  <c r="H20" i="1"/>
  <c r="H21" i="1"/>
  <c r="H23" i="1"/>
  <c r="H24" i="1"/>
  <c r="H27" i="1"/>
  <c r="H11" i="1"/>
  <c r="F17" i="1"/>
  <c r="H17" i="1" s="1"/>
  <c r="F18" i="1" l="1"/>
  <c r="H18" i="1" s="1"/>
  <c r="F16" i="1"/>
  <c r="H16" i="1" s="1"/>
  <c r="G28" i="1"/>
  <c r="H28" i="1" s="1"/>
  <c r="F26" i="1" l="1"/>
  <c r="H26" i="1" s="1"/>
  <c r="G29" i="1" s="1"/>
  <c r="H29" i="1" s="1"/>
  <c r="G10" i="1" l="1"/>
  <c r="H10" i="1" s="1"/>
  <c r="H30" i="1" l="1"/>
  <c r="H33" i="1" l="1"/>
  <c r="H31" i="1"/>
  <c r="H32" i="1" s="1"/>
  <c r="I30" i="1"/>
  <c r="H35" i="1" l="1"/>
  <c r="H36" i="1" s="1"/>
</calcChain>
</file>

<file path=xl/comments1.xml><?xml version="1.0" encoding="utf-8"?>
<comments xmlns="http://schemas.openxmlformats.org/spreadsheetml/2006/main">
  <authors>
    <author>Autor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3% a 5%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estima un recrecido de 30cm interior
4,9 ancho * 4,7alto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toman dos aletas a nuevo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considera un sobrestante</t>
        </r>
      </text>
    </comment>
  </commentList>
</comments>
</file>

<file path=xl/sharedStrings.xml><?xml version="1.0" encoding="utf-8"?>
<sst xmlns="http://schemas.openxmlformats.org/spreadsheetml/2006/main" count="81" uniqueCount="49">
  <si>
    <t>Rubro</t>
  </si>
  <si>
    <t>Unidad</t>
  </si>
  <si>
    <t>Metraje</t>
  </si>
  <si>
    <t xml:space="preserve">Proyecto </t>
  </si>
  <si>
    <t>Global</t>
  </si>
  <si>
    <t xml:space="preserve">Limpieza y acondicionamiento del terreno </t>
  </si>
  <si>
    <t>Demolición, retiro, transporte y deposición final de pila derruida</t>
  </si>
  <si>
    <t>Demolición, retiro, transporte y deposición final de arco de mampostería</t>
  </si>
  <si>
    <t>Desarme de vía</t>
  </si>
  <si>
    <t>Acondicionamiento de cauce</t>
  </si>
  <si>
    <t>Construcción de losa de Zampeado</t>
  </si>
  <si>
    <t>Reforzamiento de muros de estribos</t>
  </si>
  <si>
    <t>Reforzamiento – reconstrucción de aletas de estribo</t>
  </si>
  <si>
    <t>Reforzamiento de cimentaciones</t>
  </si>
  <si>
    <t>Reconstrucción de terraplenes compactados</t>
  </si>
  <si>
    <t>Suministro de apoyos elastómeros</t>
  </si>
  <si>
    <t>Colocación de apoyos elastómeros</t>
  </si>
  <si>
    <t>Reforzamiento de Superestructura</t>
  </si>
  <si>
    <t>Aplicación de sistema de protección superficial</t>
  </si>
  <si>
    <t>Montaje de vía y alineación</t>
  </si>
  <si>
    <t>Alimentación</t>
  </si>
  <si>
    <t>Camioneta sin chofer</t>
  </si>
  <si>
    <t>Implantación</t>
  </si>
  <si>
    <t>m de vía</t>
  </si>
  <si>
    <t>ud</t>
  </si>
  <si>
    <t>Imprevisto</t>
  </si>
  <si>
    <t>% referencia</t>
  </si>
  <si>
    <t>Moneda</t>
  </si>
  <si>
    <t>TC</t>
  </si>
  <si>
    <t>Monto</t>
  </si>
  <si>
    <t>Unitario</t>
  </si>
  <si>
    <t>Total</t>
  </si>
  <si>
    <t>Alojamiento</t>
  </si>
  <si>
    <t>ml puente</t>
  </si>
  <si>
    <t>Gerencia de Infraestructura</t>
  </si>
  <si>
    <r>
      <t>m</t>
    </r>
    <r>
      <rPr>
        <vertAlign val="superscript"/>
        <sz val="11"/>
        <color theme="1"/>
        <rFont val="Arial"/>
        <family val="2"/>
      </rPr>
      <t>3</t>
    </r>
  </si>
  <si>
    <r>
      <t>Persona</t>
    </r>
    <r>
      <rPr>
        <b/>
        <sz val="11"/>
        <color theme="1"/>
        <rFont val="Arial"/>
        <family val="2"/>
      </rPr>
      <t>∙</t>
    </r>
    <r>
      <rPr>
        <sz val="11"/>
        <color theme="1"/>
        <rFont val="Arial"/>
        <family val="2"/>
      </rPr>
      <t>mes</t>
    </r>
  </si>
  <si>
    <r>
      <t>Vehículo</t>
    </r>
    <r>
      <rPr>
        <b/>
        <sz val="11"/>
        <color theme="1"/>
        <rFont val="Arial"/>
        <family val="2"/>
      </rPr>
      <t>∙</t>
    </r>
    <r>
      <rPr>
        <sz val="11"/>
        <color theme="1"/>
        <rFont val="Arial"/>
        <family val="2"/>
      </rPr>
      <t>mes</t>
    </r>
  </si>
  <si>
    <t>REPARACIÓN DEL PUENTE FERROVIARIO SOBRE ARROYO LA CURTIEMBRE, PROGRESIVA DE VÍA 482KM130 – LÍNEA LITORAL</t>
  </si>
  <si>
    <t>$U</t>
  </si>
  <si>
    <t xml:space="preserve">IVA ($U) </t>
  </si>
  <si>
    <t>US$</t>
  </si>
  <si>
    <t xml:space="preserve">Sub total ($U) </t>
  </si>
  <si>
    <t xml:space="preserve">Monto total obra basica con IVA ($U) </t>
  </si>
  <si>
    <t xml:space="preserve">LEYES SOCIALES  ($U) </t>
  </si>
  <si>
    <t>MONTO TOTAL (OBRA BASICA CON IVA MAS LLSS)  ($U)</t>
  </si>
  <si>
    <t>MONTO TOTAL (OBRA BASICA CON IVA MAS LLSS)  (US$)</t>
  </si>
  <si>
    <t>COTIZACION DÓLAR B.C.U. AL 21/03/2022</t>
  </si>
  <si>
    <t>Departamento de Estructuras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</si>
</sst>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u/>
      <sz val="11"/>
      <color theme="1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 indent="1"/>
    </xf>
    <xf numFmtId="9" fontId="5" fillId="0" borderId="1" xfId="1" applyFont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2" fontId="5" fillId="0" borderId="1" xfId="0" applyNumberFormat="1" applyFont="1" applyFill="1" applyBorder="1" applyAlignment="1">
      <alignment horizontal="right" vertical="center" indent="1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indent="1"/>
    </xf>
    <xf numFmtId="4" fontId="5" fillId="4" borderId="1" xfId="0" applyNumberFormat="1" applyFont="1" applyFill="1" applyBorder="1" applyAlignment="1">
      <alignment horizontal="right" vertical="center" indent="1"/>
    </xf>
    <xf numFmtId="4" fontId="5" fillId="0" borderId="1" xfId="0" applyNumberFormat="1" applyFont="1" applyFill="1" applyBorder="1" applyAlignment="1">
      <alignment horizontal="right" vertical="center" indent="1"/>
    </xf>
    <xf numFmtId="4" fontId="5" fillId="2" borderId="1" xfId="0" applyNumberFormat="1" applyFont="1" applyFill="1" applyBorder="1" applyAlignment="1">
      <alignment horizontal="left" vertical="center" indent="1"/>
    </xf>
    <xf numFmtId="4" fontId="7" fillId="0" borderId="7" xfId="0" applyNumberFormat="1" applyFont="1" applyFill="1" applyBorder="1" applyAlignment="1">
      <alignment horizontal="right" vertical="center" indent="1"/>
    </xf>
    <xf numFmtId="0" fontId="5" fillId="0" borderId="4" xfId="0" applyFont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horizontal="right" vertical="center" indent="1"/>
    </xf>
    <xf numFmtId="4" fontId="12" fillId="0" borderId="2" xfId="0" applyNumberFormat="1" applyFont="1" applyFill="1" applyBorder="1" applyAlignment="1">
      <alignment horizontal="right" vertical="center" inden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topLeftCell="A4" zoomScaleNormal="100" workbookViewId="0">
      <selection activeCell="J11" sqref="J11"/>
    </sheetView>
  </sheetViews>
  <sheetFormatPr baseColWidth="10" defaultColWidth="9.140625" defaultRowHeight="12" x14ac:dyDescent="0.2"/>
  <cols>
    <col min="1" max="1" width="50.85546875" style="1" customWidth="1"/>
    <col min="2" max="2" width="13.42578125" style="1" customWidth="1"/>
    <col min="3" max="3" width="10.7109375" style="1" customWidth="1"/>
    <col min="4" max="4" width="9.140625" style="1" customWidth="1"/>
    <col min="5" max="5" width="14.7109375" style="1" customWidth="1"/>
    <col min="6" max="6" width="11.28515625" style="1" customWidth="1"/>
    <col min="7" max="7" width="16.28515625" style="1" customWidth="1"/>
    <col min="8" max="8" width="17.85546875" style="1" customWidth="1"/>
    <col min="9" max="9" width="13.42578125" style="1" customWidth="1"/>
    <col min="10" max="16384" width="9.140625" style="1"/>
  </cols>
  <sheetData>
    <row r="1" spans="1:10" ht="13.9" x14ac:dyDescent="0.25">
      <c r="A1" s="3" t="s">
        <v>34</v>
      </c>
      <c r="B1" s="3"/>
      <c r="C1" s="4"/>
      <c r="D1" s="3"/>
      <c r="E1" s="5"/>
      <c r="F1" s="3"/>
      <c r="G1" s="3"/>
      <c r="H1" s="3"/>
    </row>
    <row r="2" spans="1:10" ht="13.9" x14ac:dyDescent="0.25">
      <c r="A2" s="3" t="s">
        <v>48</v>
      </c>
      <c r="B2" s="3"/>
      <c r="C2" s="6"/>
      <c r="D2" s="3"/>
      <c r="E2" s="5"/>
      <c r="F2" s="3"/>
      <c r="G2" s="3"/>
      <c r="H2" s="3"/>
    </row>
    <row r="3" spans="1:10" ht="9" customHeight="1" x14ac:dyDescent="0.25">
      <c r="A3" s="3"/>
      <c r="B3" s="3"/>
      <c r="C3" s="6"/>
      <c r="D3" s="3"/>
      <c r="E3" s="5"/>
      <c r="F3" s="3"/>
      <c r="G3" s="3"/>
      <c r="H3" s="3"/>
    </row>
    <row r="4" spans="1:10" ht="13.15" customHeight="1" x14ac:dyDescent="0.2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14"/>
    </row>
    <row r="5" spans="1:10" ht="28.5" customHeight="1" x14ac:dyDescent="0.2">
      <c r="A5" s="41"/>
      <c r="B5" s="41"/>
      <c r="C5" s="41"/>
      <c r="D5" s="41"/>
      <c r="E5" s="41"/>
      <c r="F5" s="41"/>
      <c r="G5" s="41"/>
      <c r="H5" s="41"/>
      <c r="I5" s="41"/>
    </row>
    <row r="6" spans="1:10" ht="9" customHeight="1" x14ac:dyDescent="0.25">
      <c r="A6" s="13"/>
    </row>
    <row r="7" spans="1:10" ht="19.899999999999999" customHeight="1" x14ac:dyDescent="0.2">
      <c r="A7" s="44" t="s">
        <v>0</v>
      </c>
      <c r="B7" s="44" t="s">
        <v>1</v>
      </c>
      <c r="C7" s="44" t="s">
        <v>27</v>
      </c>
      <c r="D7" s="44" t="s">
        <v>28</v>
      </c>
      <c r="E7" s="45" t="s">
        <v>26</v>
      </c>
      <c r="F7" s="44" t="s">
        <v>2</v>
      </c>
      <c r="G7" s="42" t="s">
        <v>29</v>
      </c>
      <c r="H7" s="43"/>
    </row>
    <row r="8" spans="1:10" ht="19.899999999999999" customHeight="1" x14ac:dyDescent="0.2">
      <c r="A8" s="44"/>
      <c r="B8" s="44"/>
      <c r="C8" s="44"/>
      <c r="D8" s="44"/>
      <c r="E8" s="46"/>
      <c r="F8" s="44"/>
      <c r="G8" s="32" t="s">
        <v>30</v>
      </c>
      <c r="H8" s="32" t="s">
        <v>31</v>
      </c>
    </row>
    <row r="9" spans="1:10" ht="16.899999999999999" customHeight="1" x14ac:dyDescent="0.25">
      <c r="A9" s="19" t="s">
        <v>3</v>
      </c>
      <c r="B9" s="21" t="s">
        <v>4</v>
      </c>
      <c r="C9" s="21" t="s">
        <v>39</v>
      </c>
      <c r="D9" s="7">
        <v>1</v>
      </c>
      <c r="E9" s="8">
        <v>0.05</v>
      </c>
      <c r="F9" s="9">
        <v>1</v>
      </c>
      <c r="G9" s="23">
        <f>E9*F9*SUM(H10:H29)*D9</f>
        <v>878742.39001416415</v>
      </c>
      <c r="H9" s="24">
        <f>F9*G9*D9</f>
        <v>878742.39001416415</v>
      </c>
      <c r="I9" s="3"/>
    </row>
    <row r="10" spans="1:10" ht="16.899999999999999" customHeight="1" x14ac:dyDescent="0.2">
      <c r="A10" s="19" t="s">
        <v>22</v>
      </c>
      <c r="B10" s="21" t="s">
        <v>4</v>
      </c>
      <c r="C10" s="21" t="s">
        <v>39</v>
      </c>
      <c r="D10" s="7">
        <v>1</v>
      </c>
      <c r="E10" s="8">
        <v>0.04</v>
      </c>
      <c r="F10" s="9">
        <v>1</v>
      </c>
      <c r="G10" s="25">
        <f>E10*F10*SUM(H11:H29)</f>
        <v>675955.6846262801</v>
      </c>
      <c r="H10" s="24">
        <f>F10*G10*D10</f>
        <v>675955.6846262801</v>
      </c>
      <c r="I10" s="3"/>
    </row>
    <row r="11" spans="1:10" s="2" customFormat="1" ht="16.899999999999999" customHeight="1" x14ac:dyDescent="0.25">
      <c r="A11" s="20" t="s">
        <v>5</v>
      </c>
      <c r="B11" s="22" t="s">
        <v>4</v>
      </c>
      <c r="C11" s="21" t="s">
        <v>39</v>
      </c>
      <c r="D11" s="10">
        <v>1</v>
      </c>
      <c r="E11" s="10"/>
      <c r="F11" s="11">
        <v>1</v>
      </c>
      <c r="G11" s="25">
        <f>85000</f>
        <v>85000</v>
      </c>
      <c r="H11" s="24">
        <f>D11*F11*G11</f>
        <v>85000</v>
      </c>
      <c r="I11" s="12"/>
    </row>
    <row r="12" spans="1:10" s="2" customFormat="1" ht="30" customHeight="1" x14ac:dyDescent="0.2">
      <c r="A12" s="20" t="s">
        <v>6</v>
      </c>
      <c r="B12" s="22" t="s">
        <v>4</v>
      </c>
      <c r="C12" s="21" t="s">
        <v>39</v>
      </c>
      <c r="D12" s="10">
        <v>1</v>
      </c>
      <c r="E12" s="10"/>
      <c r="F12" s="11">
        <v>1</v>
      </c>
      <c r="G12" s="25">
        <f>8*8*2400*1.5</f>
        <v>230400</v>
      </c>
      <c r="H12" s="24">
        <f t="shared" ref="H12:H29" si="0">D12*F12*G12</f>
        <v>230400</v>
      </c>
      <c r="I12" s="12"/>
    </row>
    <row r="13" spans="1:10" s="2" customFormat="1" ht="30" customHeight="1" x14ac:dyDescent="0.2">
      <c r="A13" s="20" t="s">
        <v>7</v>
      </c>
      <c r="B13" s="22" t="s">
        <v>4</v>
      </c>
      <c r="C13" s="21" t="s">
        <v>39</v>
      </c>
      <c r="D13" s="10">
        <v>1</v>
      </c>
      <c r="E13" s="10"/>
      <c r="F13" s="11">
        <v>1</v>
      </c>
      <c r="G13" s="25">
        <f>3*8*2400*1.5</f>
        <v>86400</v>
      </c>
      <c r="H13" s="24">
        <f t="shared" si="0"/>
        <v>86400</v>
      </c>
      <c r="I13" s="12"/>
    </row>
    <row r="14" spans="1:10" s="2" customFormat="1" ht="16.899999999999999" customHeight="1" x14ac:dyDescent="0.2">
      <c r="A14" s="20" t="s">
        <v>8</v>
      </c>
      <c r="B14" s="22" t="s">
        <v>23</v>
      </c>
      <c r="C14" s="21" t="s">
        <v>39</v>
      </c>
      <c r="D14" s="10">
        <v>1</v>
      </c>
      <c r="E14" s="10"/>
      <c r="F14" s="11">
        <v>9.98</v>
      </c>
      <c r="G14" s="25">
        <f>5*5*2500*1.5</f>
        <v>93750</v>
      </c>
      <c r="H14" s="24">
        <f t="shared" si="0"/>
        <v>935625</v>
      </c>
      <c r="I14" s="12"/>
    </row>
    <row r="15" spans="1:10" s="2" customFormat="1" ht="16.899999999999999" customHeight="1" x14ac:dyDescent="0.25">
      <c r="A15" s="20" t="s">
        <v>9</v>
      </c>
      <c r="B15" s="22" t="s">
        <v>4</v>
      </c>
      <c r="C15" s="21" t="s">
        <v>39</v>
      </c>
      <c r="D15" s="10">
        <v>1</v>
      </c>
      <c r="E15" s="10"/>
      <c r="F15" s="11">
        <v>1</v>
      </c>
      <c r="G15" s="25">
        <f>G11*2</f>
        <v>170000</v>
      </c>
      <c r="H15" s="24">
        <f t="shared" si="0"/>
        <v>170000</v>
      </c>
      <c r="I15" s="12"/>
    </row>
    <row r="16" spans="1:10" s="2" customFormat="1" ht="16.899999999999999" customHeight="1" x14ac:dyDescent="0.2">
      <c r="A16" s="20" t="s">
        <v>10</v>
      </c>
      <c r="B16" s="22" t="s">
        <v>35</v>
      </c>
      <c r="C16" s="22" t="s">
        <v>41</v>
      </c>
      <c r="D16" s="10">
        <f>+$B$31</f>
        <v>42.523000000000003</v>
      </c>
      <c r="E16" s="10"/>
      <c r="F16" s="11">
        <f>0.15*( 9.98*4.9 + 2*(9.98+13.34)*2.9/2) + 2*0.2*13.34*1</f>
        <v>22.8155</v>
      </c>
      <c r="G16" s="25">
        <v>1200</v>
      </c>
      <c r="H16" s="24">
        <f t="shared" si="0"/>
        <v>1164220.2078000002</v>
      </c>
      <c r="I16" s="12"/>
    </row>
    <row r="17" spans="1:9" s="2" customFormat="1" ht="16.899999999999999" customHeight="1" x14ac:dyDescent="0.25">
      <c r="A17" s="20" t="s">
        <v>11</v>
      </c>
      <c r="B17" s="22" t="s">
        <v>35</v>
      </c>
      <c r="C17" s="22" t="s">
        <v>41</v>
      </c>
      <c r="D17" s="10">
        <f>+$B$31</f>
        <v>42.523000000000003</v>
      </c>
      <c r="E17" s="10"/>
      <c r="F17" s="11">
        <f>4.9*3*4.7</f>
        <v>69.09</v>
      </c>
      <c r="G17" s="25">
        <v>1800</v>
      </c>
      <c r="H17" s="24">
        <f t="shared" si="0"/>
        <v>5288245.3260000004</v>
      </c>
      <c r="I17" s="12"/>
    </row>
    <row r="18" spans="1:9" s="2" customFormat="1" ht="16.899999999999999" customHeight="1" x14ac:dyDescent="0.2">
      <c r="A18" s="20" t="s">
        <v>12</v>
      </c>
      <c r="B18" s="22" t="s">
        <v>35</v>
      </c>
      <c r="C18" s="22" t="s">
        <v>41</v>
      </c>
      <c r="D18" s="10">
        <f>+$B$31</f>
        <v>42.523000000000003</v>
      </c>
      <c r="E18" s="10"/>
      <c r="F18" s="11">
        <f>2*3.36*0.5*(4.72+2.55)/2</f>
        <v>12.2136</v>
      </c>
      <c r="G18" s="25">
        <v>1800</v>
      </c>
      <c r="H18" s="24">
        <f t="shared" si="0"/>
        <v>934846.04304000002</v>
      </c>
      <c r="I18" s="12"/>
    </row>
    <row r="19" spans="1:9" s="2" customFormat="1" ht="16.899999999999999" customHeight="1" x14ac:dyDescent="0.25">
      <c r="A19" s="20" t="s">
        <v>13</v>
      </c>
      <c r="B19" s="22" t="s">
        <v>35</v>
      </c>
      <c r="C19" s="22" t="s">
        <v>41</v>
      </c>
      <c r="D19" s="10">
        <f>+$B$31</f>
        <v>42.523000000000003</v>
      </c>
      <c r="E19" s="10"/>
      <c r="F19" s="11">
        <f>2*1*1*4.9</f>
        <v>9.8000000000000007</v>
      </c>
      <c r="G19" s="25">
        <v>2500</v>
      </c>
      <c r="H19" s="24">
        <f t="shared" si="0"/>
        <v>1041813.5000000001</v>
      </c>
      <c r="I19" s="12"/>
    </row>
    <row r="20" spans="1:9" ht="16.899999999999999" customHeight="1" x14ac:dyDescent="0.2">
      <c r="A20" s="19" t="s">
        <v>14</v>
      </c>
      <c r="B20" s="21" t="s">
        <v>4</v>
      </c>
      <c r="C20" s="21" t="s">
        <v>39</v>
      </c>
      <c r="D20" s="7">
        <v>1</v>
      </c>
      <c r="E20" s="7"/>
      <c r="F20" s="11">
        <v>1</v>
      </c>
      <c r="G20" s="25">
        <f>3*8*2400*1.5</f>
        <v>86400</v>
      </c>
      <c r="H20" s="24">
        <f t="shared" si="0"/>
        <v>86400</v>
      </c>
      <c r="I20" s="3"/>
    </row>
    <row r="21" spans="1:9" ht="16.899999999999999" customHeight="1" x14ac:dyDescent="0.2">
      <c r="A21" s="19" t="s">
        <v>15</v>
      </c>
      <c r="B21" s="21" t="s">
        <v>24</v>
      </c>
      <c r="C21" s="22" t="s">
        <v>41</v>
      </c>
      <c r="D21" s="10">
        <f>+$B$31</f>
        <v>42.523000000000003</v>
      </c>
      <c r="E21" s="7"/>
      <c r="F21" s="11">
        <v>4</v>
      </c>
      <c r="G21" s="25">
        <v>300</v>
      </c>
      <c r="H21" s="24">
        <f t="shared" si="0"/>
        <v>51027.600000000006</v>
      </c>
      <c r="I21" s="3"/>
    </row>
    <row r="22" spans="1:9" ht="16.899999999999999" customHeight="1" x14ac:dyDescent="0.2">
      <c r="A22" s="19" t="s">
        <v>16</v>
      </c>
      <c r="B22" s="21" t="s">
        <v>24</v>
      </c>
      <c r="C22" s="21" t="s">
        <v>39</v>
      </c>
      <c r="D22" s="7">
        <v>1</v>
      </c>
      <c r="E22" s="7"/>
      <c r="F22" s="11">
        <v>4</v>
      </c>
      <c r="G22" s="25">
        <f>D21*150</f>
        <v>6378.4500000000007</v>
      </c>
      <c r="H22" s="24">
        <f t="shared" si="0"/>
        <v>25513.800000000003</v>
      </c>
      <c r="I22" s="3"/>
    </row>
    <row r="23" spans="1:9" ht="16.899999999999999" customHeight="1" x14ac:dyDescent="0.2">
      <c r="A23" s="19" t="s">
        <v>17</v>
      </c>
      <c r="B23" s="21" t="s">
        <v>33</v>
      </c>
      <c r="C23" s="22" t="s">
        <v>41</v>
      </c>
      <c r="D23" s="10">
        <f>+$B$31</f>
        <v>42.523000000000003</v>
      </c>
      <c r="E23" s="7"/>
      <c r="F23" s="11">
        <v>9.98</v>
      </c>
      <c r="G23" s="25">
        <v>8500</v>
      </c>
      <c r="H23" s="24">
        <f t="shared" si="0"/>
        <v>3607226.0900000008</v>
      </c>
      <c r="I23" s="3"/>
    </row>
    <row r="24" spans="1:9" ht="16.899999999999999" customHeight="1" x14ac:dyDescent="0.2">
      <c r="A24" s="19" t="s">
        <v>18</v>
      </c>
      <c r="B24" s="21" t="s">
        <v>4</v>
      </c>
      <c r="C24" s="22" t="s">
        <v>41</v>
      </c>
      <c r="D24" s="10">
        <f>+$B$31</f>
        <v>42.523000000000003</v>
      </c>
      <c r="E24" s="7"/>
      <c r="F24" s="11">
        <v>1</v>
      </c>
      <c r="G24" s="25">
        <v>8000</v>
      </c>
      <c r="H24" s="24">
        <f t="shared" si="0"/>
        <v>340184</v>
      </c>
      <c r="I24" s="3"/>
    </row>
    <row r="25" spans="1:9" ht="16.899999999999999" customHeight="1" x14ac:dyDescent="0.2">
      <c r="A25" s="19" t="s">
        <v>19</v>
      </c>
      <c r="B25" s="21" t="s">
        <v>23</v>
      </c>
      <c r="C25" s="21" t="s">
        <v>39</v>
      </c>
      <c r="D25" s="7">
        <v>1</v>
      </c>
      <c r="E25" s="7"/>
      <c r="F25" s="11">
        <v>9.98</v>
      </c>
      <c r="G25" s="25">
        <f>5*5*2500*1.5</f>
        <v>93750</v>
      </c>
      <c r="H25" s="24">
        <f t="shared" si="0"/>
        <v>935625</v>
      </c>
      <c r="I25" s="3"/>
    </row>
    <row r="26" spans="1:9" ht="16.899999999999999" customHeight="1" x14ac:dyDescent="0.2">
      <c r="A26" s="19" t="s">
        <v>20</v>
      </c>
      <c r="B26" s="21" t="s">
        <v>36</v>
      </c>
      <c r="C26" s="21" t="s">
        <v>39</v>
      </c>
      <c r="D26" s="7">
        <v>1</v>
      </c>
      <c r="E26" s="7"/>
      <c r="F26" s="11">
        <f>F27*2</f>
        <v>7</v>
      </c>
      <c r="G26" s="25">
        <v>1882.89</v>
      </c>
      <c r="H26" s="24">
        <f t="shared" si="0"/>
        <v>13180.230000000001</v>
      </c>
      <c r="I26" s="3"/>
    </row>
    <row r="27" spans="1:9" ht="16.899999999999999" customHeight="1" x14ac:dyDescent="0.2">
      <c r="A27" s="19" t="s">
        <v>21</v>
      </c>
      <c r="B27" s="21" t="s">
        <v>37</v>
      </c>
      <c r="C27" s="22" t="s">
        <v>41</v>
      </c>
      <c r="D27" s="10">
        <f>+$B$31</f>
        <v>42.523000000000003</v>
      </c>
      <c r="E27" s="7"/>
      <c r="F27" s="9">
        <f>F28</f>
        <v>3.5</v>
      </c>
      <c r="G27" s="23">
        <v>4200</v>
      </c>
      <c r="H27" s="24">
        <f t="shared" si="0"/>
        <v>625088.1</v>
      </c>
      <c r="I27" s="3"/>
    </row>
    <row r="28" spans="1:9" ht="16.899999999999999" customHeight="1" x14ac:dyDescent="0.2">
      <c r="A28" s="19" t="s">
        <v>32</v>
      </c>
      <c r="B28" s="21" t="s">
        <v>36</v>
      </c>
      <c r="C28" s="21" t="s">
        <v>39</v>
      </c>
      <c r="D28" s="7">
        <v>1</v>
      </c>
      <c r="E28" s="7"/>
      <c r="F28" s="9">
        <v>3.5</v>
      </c>
      <c r="G28" s="23">
        <f>70000*1.1^7</f>
        <v>136410.19700000007</v>
      </c>
      <c r="H28" s="24">
        <f t="shared" si="0"/>
        <v>477435.68950000027</v>
      </c>
      <c r="I28" s="3"/>
    </row>
    <row r="29" spans="1:9" ht="16.899999999999999" customHeight="1" x14ac:dyDescent="0.2">
      <c r="A29" s="19" t="s">
        <v>25</v>
      </c>
      <c r="B29" s="21"/>
      <c r="C29" s="21" t="s">
        <v>39</v>
      </c>
      <c r="D29" s="7">
        <v>1</v>
      </c>
      <c r="E29" s="8">
        <v>0.05</v>
      </c>
      <c r="F29" s="9">
        <v>1</v>
      </c>
      <c r="G29" s="23">
        <f>D29*E29*SUM(H12:H28)</f>
        <v>800661.52931700007</v>
      </c>
      <c r="H29" s="24">
        <f t="shared" si="0"/>
        <v>800661.52931700007</v>
      </c>
      <c r="I29" s="3"/>
    </row>
    <row r="30" spans="1:9" ht="19.899999999999999" customHeight="1" x14ac:dyDescent="0.2">
      <c r="A30" s="15"/>
      <c r="B30" s="15"/>
      <c r="C30" s="28"/>
      <c r="D30" s="28"/>
      <c r="E30" s="40" t="s">
        <v>42</v>
      </c>
      <c r="F30" s="40"/>
      <c r="G30" s="40"/>
      <c r="H30" s="30">
        <f>SUM(H9:H29)</f>
        <v>18453590.190297447</v>
      </c>
      <c r="I30" s="26">
        <f>+H30/B31</f>
        <v>433967.26924952253</v>
      </c>
    </row>
    <row r="31" spans="1:9" ht="19.899999999999999" customHeight="1" x14ac:dyDescent="0.2">
      <c r="A31" s="37" t="s">
        <v>47</v>
      </c>
      <c r="B31" s="38">
        <v>42.523000000000003</v>
      </c>
      <c r="C31" s="29"/>
      <c r="D31" s="29"/>
      <c r="E31" s="40" t="s">
        <v>40</v>
      </c>
      <c r="F31" s="40"/>
      <c r="G31" s="40"/>
      <c r="H31" s="31">
        <f>+H30*22%</f>
        <v>4059789.8418654385</v>
      </c>
    </row>
    <row r="32" spans="1:9" ht="19.899999999999999" customHeight="1" x14ac:dyDescent="0.2">
      <c r="A32" s="16"/>
      <c r="C32" s="29"/>
      <c r="D32" s="29"/>
      <c r="E32" s="40" t="s">
        <v>43</v>
      </c>
      <c r="F32" s="40"/>
      <c r="G32" s="40"/>
      <c r="H32" s="31">
        <f>+H31+H30</f>
        <v>22513380.032162886</v>
      </c>
    </row>
    <row r="33" spans="1:9" ht="19.899999999999999" customHeight="1" x14ac:dyDescent="0.2">
      <c r="A33" s="16"/>
      <c r="C33" s="29"/>
      <c r="D33" s="29"/>
      <c r="E33" s="40" t="s">
        <v>44</v>
      </c>
      <c r="F33" s="40"/>
      <c r="G33" s="40"/>
      <c r="H33" s="31">
        <f>+H30*0.4*0.708</f>
        <v>5226056.7418922372</v>
      </c>
      <c r="I33" s="27"/>
    </row>
    <row r="34" spans="1:9" ht="7.9" customHeight="1" x14ac:dyDescent="0.2">
      <c r="A34" s="16"/>
      <c r="C34" s="29"/>
      <c r="D34" s="29"/>
      <c r="E34" s="33"/>
      <c r="F34" s="33"/>
      <c r="G34" s="33"/>
      <c r="H34" s="34"/>
      <c r="I34" s="35"/>
    </row>
    <row r="35" spans="1:9" ht="19.899999999999999" customHeight="1" x14ac:dyDescent="0.2">
      <c r="A35" s="17"/>
      <c r="B35" s="17"/>
      <c r="C35" s="39" t="s">
        <v>45</v>
      </c>
      <c r="D35" s="39"/>
      <c r="E35" s="39"/>
      <c r="F35" s="39"/>
      <c r="G35" s="39"/>
      <c r="H35" s="36">
        <f>+H33+H32</f>
        <v>27739436.774055123</v>
      </c>
    </row>
    <row r="36" spans="1:9" ht="19.899999999999999" customHeight="1" x14ac:dyDescent="0.2">
      <c r="A36" s="17"/>
      <c r="B36" s="17"/>
      <c r="C36" s="39" t="s">
        <v>46</v>
      </c>
      <c r="D36" s="39"/>
      <c r="E36" s="39"/>
      <c r="F36" s="39"/>
      <c r="G36" s="39"/>
      <c r="H36" s="36">
        <f>+H35/B31</f>
        <v>652339.59913588222</v>
      </c>
    </row>
    <row r="37" spans="1:9" ht="15" x14ac:dyDescent="0.2">
      <c r="A37" s="17"/>
      <c r="B37" s="17"/>
      <c r="C37" s="17"/>
      <c r="D37" s="17"/>
      <c r="E37" s="17"/>
      <c r="F37" s="17"/>
      <c r="G37" s="18"/>
      <c r="H37" s="18"/>
    </row>
    <row r="38" spans="1:9" ht="15" x14ac:dyDescent="0.2">
      <c r="A38" s="17"/>
      <c r="B38" s="17"/>
      <c r="C38" s="17"/>
      <c r="D38" s="17"/>
      <c r="E38" s="17"/>
      <c r="F38" s="17"/>
      <c r="G38" s="18"/>
      <c r="H38" s="18"/>
    </row>
    <row r="39" spans="1:9" ht="15" x14ac:dyDescent="0.2">
      <c r="C39" s="17"/>
      <c r="D39" s="17"/>
      <c r="E39" s="17"/>
      <c r="F39" s="17"/>
      <c r="G39" s="18"/>
      <c r="H39" s="18"/>
    </row>
  </sheetData>
  <mergeCells count="14">
    <mergeCell ref="A4:I5"/>
    <mergeCell ref="G7:H7"/>
    <mergeCell ref="A7:A8"/>
    <mergeCell ref="B7:B8"/>
    <mergeCell ref="C7:C8"/>
    <mergeCell ref="D7:D8"/>
    <mergeCell ref="E7:E8"/>
    <mergeCell ref="F7:F8"/>
    <mergeCell ref="C36:G36"/>
    <mergeCell ref="E33:G33"/>
    <mergeCell ref="E30:G30"/>
    <mergeCell ref="E31:G31"/>
    <mergeCell ref="E32:G32"/>
    <mergeCell ref="C35:G35"/>
  </mergeCells>
  <pageMargins left="0.31496062992125984" right="0.31496062992125984" top="0.35433070866141736" bottom="0.39370078740157483" header="0.31496062992125984" footer="0.11811023622047245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2022-07-25T19:53:14Z</dcterms:modified>
</cp:coreProperties>
</file>